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<sst xmlns="http://schemas.openxmlformats.org/spreadsheetml/2006/main" count="166" uniqueCount="119">
  <si>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</si>
  <si>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</si>
  <si>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</si>
  <si>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</si>
  <si>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</si>
  <si>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</si>
  <si>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</si>
  <si>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</si>
  <si>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</si>
  <si>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</si>
  <si>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</si>
  <si>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</si>
  <si>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</si>
  <si>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</si>
  <si>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</si>
  <si>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</si>
  <si>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</si>
  <si>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</si>
  <si>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</si>
  <si>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</si>
  <si>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</si>
  <si>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</si>
  <si>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</si>
  <si>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</si>
  <si>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</si>
  <si>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</si>
  <si>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</si>
  <si>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</si>
  <si>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</si>
  <si>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</si>
  <si>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</si>
  <si>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</si>
  <si>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</si>
  <si>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</si>
  <si>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</si>
  <si>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</si>
  <si>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</si>
  <si>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</si>
  <si>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</si>
  <si>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</si>
  <si>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</si>
  <si>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</si>
  <si>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</si>
  <si>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</si>
  <si>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</si>
  <si>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</si>
  <si>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</si>
  <si>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</si>
  <si>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</si>
  <si>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</si>
  <si>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</si>
  <si>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</si>
  <si>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</si>
  <si>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</si>
  <si>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</si>
  <si>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</si>
  <si>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</si>
  <si>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</si>
  <si>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</si>
  <si>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</si>
  <si>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</si>
  <si>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</si>
  <si>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</si>
  <si>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</si>
  <si>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</si>
  <si>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</si>
  <si>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</si>
  <si>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</si>
  <si>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</si>
  <si>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</si>
  <si>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</si>
  <si>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</si>
  <si>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</si>
  <si>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</si>
  <si>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</si>
  <si>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</si>
  <si>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</si>
  <si>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</si>
  <si>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</si>
  <si>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</si>
  <si>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</si>
  <si>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</si>
  <si>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</si>
  <si>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</si>
  <si>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</si>
  <si>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</si>
  <si>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</si>
  <si>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</si>
  <si>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</si>
  <si>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</si>
  <si>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</si>
  <si>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</si>
  <si>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</si>
  <si>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</si>
  <si>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</si>
  <si>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</si>
  <si>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</si>
  <si>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</si>
  <si>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</si>
  <si>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</si>
  <si>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</si>
  <si>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</si>
  <si>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</si>
  <si>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</si>
  <si>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</si>
  <si>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</si>
  <si>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</si>
  <si>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</si>
  <si>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</si>
  <si>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</si>
  <si>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</si>
  <si>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</si>
  <si>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</si>
  <si>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</si>
  <si>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Природоохоронні заходи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</si>
  <si>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</si>
  <si>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</si>
  <si>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</si>
  <si>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2015 рік станом на 04.07.2015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</si>
</sst>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27233.5</c:v>
                </c:pt>
                <c:pt idx="1">
                  <c:v>23401.900000000005</c:v>
                </c:pt>
                <c:pt idx="2">
                  <c:v>995.1999999999999</c:v>
                </c:pt>
                <c:pt idx="3">
                  <c:v>2836.399999999995</c:v>
                </c:pt>
              </c:numCache>
            </c:numRef>
          </c:val>
          <c:shape val="box"/>
        </c:ser>
        <c:shape val="box"/>
        <c:axId val="61546331"/>
        <c:axId val="17046068"/>
      </c:bar3D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6068"/>
        <c:crosses val="autoZero"/>
        <c:auto val="1"/>
        <c:lblOffset val="100"/>
        <c:tickLblSkip val="1"/>
        <c:noMultiLvlLbl val="0"/>
      </c:catAx>
      <c:valAx>
        <c:axId val="17046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6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3690.199999999952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206566.2</c:v>
                </c:pt>
                <c:pt idx="1">
                  <c:v>105853.20000000001</c:v>
                </c:pt>
                <c:pt idx="2">
                  <c:v>157436.89999999997</c:v>
                </c:pt>
                <c:pt idx="3">
                  <c:v>9</c:v>
                </c:pt>
                <c:pt idx="4">
                  <c:v>10149.799999999997</c:v>
                </c:pt>
                <c:pt idx="5">
                  <c:v>36829.20000000001</c:v>
                </c:pt>
                <c:pt idx="6">
                  <c:v>185.2</c:v>
                </c:pt>
                <c:pt idx="7">
                  <c:v>1956.1000000000392</c:v>
                </c:pt>
              </c:numCache>
            </c:numRef>
          </c:val>
          <c:shape val="box"/>
        </c:ser>
        <c:shape val="box"/>
        <c:axId val="19196885"/>
        <c:axId val="38554238"/>
      </c:bar3D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54238"/>
        <c:crosses val="autoZero"/>
        <c:auto val="1"/>
        <c:lblOffset val="100"/>
        <c:tickLblSkip val="1"/>
        <c:noMultiLvlLbl val="0"/>
      </c:catAx>
      <c:valAx>
        <c:axId val="38554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96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126543.39999999997</c:v>
                </c:pt>
                <c:pt idx="1">
                  <c:v>114957.90000000002</c:v>
                </c:pt>
                <c:pt idx="2">
                  <c:v>98972.29999999996</c:v>
                </c:pt>
                <c:pt idx="3">
                  <c:v>4934</c:v>
                </c:pt>
                <c:pt idx="4">
                  <c:v>1859.6</c:v>
                </c:pt>
                <c:pt idx="5">
                  <c:v>13341.2</c:v>
                </c:pt>
                <c:pt idx="6">
                  <c:v>773.5</c:v>
                </c:pt>
                <c:pt idx="7">
                  <c:v>6662.800000000007</c:v>
                </c:pt>
              </c:numCache>
            </c:numRef>
          </c:val>
          <c:shape val="box"/>
        </c:ser>
        <c:shape val="box"/>
        <c:axId val="11443823"/>
        <c:axId val="35885544"/>
      </c:bar3D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25962.699999999997</c:v>
                </c:pt>
                <c:pt idx="1">
                  <c:v>18866.5</c:v>
                </c:pt>
                <c:pt idx="2">
                  <c:v>1257.1000000000001</c:v>
                </c:pt>
                <c:pt idx="3">
                  <c:v>349.8</c:v>
                </c:pt>
                <c:pt idx="4">
                  <c:v>17</c:v>
                </c:pt>
                <c:pt idx="5">
                  <c:v>5472.2999999999965</c:v>
                </c:pt>
              </c:numCache>
            </c:numRef>
          </c:val>
          <c:shape val="box"/>
        </c:ser>
        <c:shape val="box"/>
        <c:axId val="54534441"/>
        <c:axId val="21047922"/>
      </c:bar3D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8124.700000000003</c:v>
                </c:pt>
                <c:pt idx="1">
                  <c:v>5247.1</c:v>
                </c:pt>
                <c:pt idx="3">
                  <c:v>121.10000000000002</c:v>
                </c:pt>
                <c:pt idx="4">
                  <c:v>407.3000000000001</c:v>
                </c:pt>
                <c:pt idx="5">
                  <c:v>2349.200000000002</c:v>
                </c:pt>
              </c:numCache>
            </c:numRef>
          </c:val>
          <c:shape val="box"/>
        </c:ser>
        <c:shape val="box"/>
        <c:axId val="55213571"/>
        <c:axId val="27160092"/>
      </c:bar3D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60092"/>
        <c:crosses val="autoZero"/>
        <c:auto val="1"/>
        <c:lblOffset val="100"/>
        <c:tickLblSkip val="2"/>
        <c:noMultiLvlLbl val="0"/>
      </c:catAx>
      <c:valAx>
        <c:axId val="2716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2147.8999999999996</c:v>
                </c:pt>
                <c:pt idx="1">
                  <c:v>816.8999999999999</c:v>
                </c:pt>
                <c:pt idx="2">
                  <c:v>183.60000000000002</c:v>
                </c:pt>
                <c:pt idx="3">
                  <c:v>240.60000000000002</c:v>
                </c:pt>
                <c:pt idx="4">
                  <c:v>805.1</c:v>
                </c:pt>
                <c:pt idx="5">
                  <c:v>101.69999999999959</c:v>
                </c:pt>
              </c:numCache>
            </c:numRef>
          </c:val>
          <c:shape val="box"/>
        </c:ser>
        <c:shape val="box"/>
        <c:axId val="43114237"/>
        <c:axId val="52483814"/>
      </c:bar3D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1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34154.100000000006</c:v>
                </c:pt>
              </c:numCache>
            </c:numRef>
          </c:val>
          <c:shape val="box"/>
        </c:ser>
        <c:shape val="box"/>
        <c:axId val="2592279"/>
        <c:axId val="23330512"/>
      </c:bar3D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339511.69999999995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206566.2</c:v>
                </c:pt>
                <c:pt idx="1">
                  <c:v>126543.39999999997</c:v>
                </c:pt>
                <c:pt idx="2">
                  <c:v>25962.699999999997</c:v>
                </c:pt>
                <c:pt idx="3">
                  <c:v>8124.700000000003</c:v>
                </c:pt>
                <c:pt idx="4">
                  <c:v>2147.8999999999996</c:v>
                </c:pt>
                <c:pt idx="5">
                  <c:v>27233.5</c:v>
                </c:pt>
                <c:pt idx="6">
                  <c:v>34154.100000000006</c:v>
                </c:pt>
              </c:numCache>
            </c:numRef>
          </c:val>
          <c:shape val="box"/>
        </c:ser>
        <c:shape val="box"/>
        <c:axId val="8648017"/>
        <c:axId val="10723290"/>
      </c:bar3D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236306.20000000007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308710.89999999997</c:v>
                </c:pt>
                <c:pt idx="1">
                  <c:v>56192.3</c:v>
                </c:pt>
                <c:pt idx="2">
                  <c:v>12345.8</c:v>
                </c:pt>
                <c:pt idx="3">
                  <c:v>5035.700000000001</c:v>
                </c:pt>
                <c:pt idx="4">
                  <c:v>4943.7</c:v>
                </c:pt>
                <c:pt idx="5">
                  <c:v>144011.00000000006</c:v>
                </c:pt>
              </c:numCache>
            </c:numRef>
          </c:val>
          <c:shape val="box"/>
        </c:ser>
        <c:shape val="box"/>
        <c:axId val="29400747"/>
        <c:axId val="63280132"/>
      </c:bar3D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9" sqref="D139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231487.4</v>
      </c>
      <c r="C6" s="53">
        <f>336144.8+1363.8+2002.1+1</f>
        <v>339511.69999999995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</f>
        <v>206566.2</v>
      </c>
      <c r="E6" s="3">
        <f>D6/D144*100</f>
        <v>38.883825258442805</v>
      </c>
      <c r="F6" s="3">
        <f>D6/B6*100</f>
        <v>89.23431685698661</v>
      </c>
      <c r="G6" s="3">
        <f aca="true" t="shared" si="0" ref="G6:G43">D6/C6*100</f>
        <v>60.84214476261055</v>
      </c>
      <c r="H6" s="3">
        <f>B6-D6</f>
        <v>24921.199999999983</v>
      </c>
      <c r="I6" s="3">
        <f aca="true" t="shared" si="1" ref="I6:I43">C6-D6</f>
        <v>132945.49999999994</v>
      </c>
    </row>
    <row r="7" spans="1:9" s="44" customFormat="1" ht="18.75">
      <c r="A7" s="118" t="s">
        <v>107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</f>
        <v>105853.20000000001</v>
      </c>
      <c r="E7" s="107">
        <f>D7/D6*100</f>
        <v>51.24420161672142</v>
      </c>
      <c r="F7" s="107">
        <f>D7/B7*100</f>
        <v>88.93948852727885</v>
      </c>
      <c r="G7" s="107">
        <f>D7/C7*100</f>
        <v>60.857416848917204</v>
      </c>
      <c r="H7" s="107">
        <f>B7-D7</f>
        <v>13163.899999999994</v>
      </c>
      <c r="I7" s="107">
        <f t="shared" si="1"/>
        <v>68083.19999999998</v>
      </c>
    </row>
    <row r="8" spans="1:9" ht="18">
      <c r="A8" s="29" t="s">
        <v>3</v>
      </c>
      <c r="B8" s="49">
        <v>171004.1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</f>
        <v>157436.89999999997</v>
      </c>
      <c r="E8" s="1">
        <f>D8/D6*100</f>
        <v>76.21619606692671</v>
      </c>
      <c r="F8" s="1">
        <f>D8/B8*100</f>
        <v>92.06615513897033</v>
      </c>
      <c r="G8" s="1">
        <f t="shared" si="0"/>
        <v>62.48371299630462</v>
      </c>
      <c r="H8" s="1">
        <f>B8-D8</f>
        <v>13567.20000000004</v>
      </c>
      <c r="I8" s="1">
        <f t="shared" si="1"/>
        <v>94527.80000000005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0.004356956752847271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</f>
        <v>10149.799999999997</v>
      </c>
      <c r="E10" s="1">
        <f>D10/D6*100</f>
        <v>4.913582183338802</v>
      </c>
      <c r="F10" s="1">
        <f aca="true" t="shared" si="3" ref="F10:F41">D10/B10*100</f>
        <v>78.55335154671886</v>
      </c>
      <c r="G10" s="1">
        <f t="shared" si="0"/>
        <v>45.90675543655244</v>
      </c>
      <c r="H10" s="1">
        <f t="shared" si="2"/>
        <v>2771.100000000002</v>
      </c>
      <c r="I10" s="1">
        <f t="shared" si="1"/>
        <v>11959.800000000001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</f>
        <v>36829.20000000001</v>
      </c>
      <c r="E11" s="1">
        <f>D11/D6*100</f>
        <v>17.829247960218083</v>
      </c>
      <c r="F11" s="1">
        <f t="shared" si="3"/>
        <v>83.49569589948563</v>
      </c>
      <c r="G11" s="1">
        <f t="shared" si="0"/>
        <v>59.97664719513926</v>
      </c>
      <c r="H11" s="1">
        <f t="shared" si="2"/>
        <v>7279.899999999987</v>
      </c>
      <c r="I11" s="1">
        <f t="shared" si="1"/>
        <v>24576.699999999983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</f>
        <v>185.2</v>
      </c>
      <c r="E12" s="1">
        <f>D12/D6*100</f>
        <v>0.0896564878474794</v>
      </c>
      <c r="F12" s="1">
        <f t="shared" si="3"/>
        <v>74.85852869846403</v>
      </c>
      <c r="G12" s="1">
        <f t="shared" si="0"/>
        <v>62.54643701452213</v>
      </c>
      <c r="H12" s="1">
        <f t="shared" si="2"/>
        <v>62.20000000000002</v>
      </c>
      <c r="I12" s="1">
        <f t="shared" si="1"/>
        <v>110.89999999999998</v>
      </c>
    </row>
    <row r="13" spans="1:9" ht="18.75" thickBot="1">
      <c r="A13" s="29" t="s">
        <v>35</v>
      </c>
      <c r="B13" s="50">
        <f>B6-B8-B9-B10-B11-B12</f>
        <v>3180.699999999991</v>
      </c>
      <c r="C13" s="50">
        <f>C6-C8-C9-C10-C11-C12</f>
        <v>3690.199999999952</v>
      </c>
      <c r="D13" s="50">
        <f>D6-D8-D9-D10-D11-D12</f>
        <v>1956.1000000000392</v>
      </c>
      <c r="E13" s="1">
        <f>D13/D6*100</f>
        <v>0.9469603449160797</v>
      </c>
      <c r="F13" s="1">
        <f t="shared" si="3"/>
        <v>61.49904109158501</v>
      </c>
      <c r="G13" s="1">
        <f t="shared" si="0"/>
        <v>53.00796704785824</v>
      </c>
      <c r="H13" s="1">
        <f t="shared" si="2"/>
        <v>1224.599999999952</v>
      </c>
      <c r="I13" s="1">
        <f t="shared" si="1"/>
        <v>1734.0999999999128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147912.5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</f>
        <v>126543.39999999997</v>
      </c>
      <c r="E18" s="3">
        <f>D18/D144*100</f>
        <v>23.820409404874706</v>
      </c>
      <c r="F18" s="3">
        <f>D18/B18*100</f>
        <v>85.55287754584634</v>
      </c>
      <c r="G18" s="3">
        <f t="shared" si="0"/>
        <v>55.82301219127005</v>
      </c>
      <c r="H18" s="3">
        <f>B18-D18</f>
        <v>21369.100000000035</v>
      </c>
      <c r="I18" s="3">
        <f t="shared" si="1"/>
        <v>100143.40000000005</v>
      </c>
    </row>
    <row r="19" spans="1:9" s="44" customFormat="1" ht="18.75">
      <c r="A19" s="118" t="s">
        <v>108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</f>
        <v>114957.90000000002</v>
      </c>
      <c r="E19" s="107">
        <f>D19/D18*100</f>
        <v>90.84464302365834</v>
      </c>
      <c r="F19" s="107">
        <f t="shared" si="3"/>
        <v>85.95767240077228</v>
      </c>
      <c r="G19" s="107">
        <f t="shared" si="0"/>
        <v>61.63327957657979</v>
      </c>
      <c r="H19" s="107">
        <f t="shared" si="2"/>
        <v>18779.899999999965</v>
      </c>
      <c r="I19" s="107">
        <f t="shared" si="1"/>
        <v>71561.29999999999</v>
      </c>
    </row>
    <row r="20" spans="1:9" ht="18">
      <c r="A20" s="29" t="s">
        <v>5</v>
      </c>
      <c r="B20" s="49">
        <v>113270.7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5164.3+574.5+4352.6-225.6+2461.2+632.3+5026.9+4104.6-0.1+3875.3+3989.4+855.4+280+4996.6+192.6+3533.4+437.2+168.1+4832.7+3683.6+898.2+0.2+194.2+4252.2+32.7+5166.1+5891.5+37.7+4672.2+35.4+5475.1+7818.4+36.9+3282.7+5558.1+6685.7</f>
        <v>98972.29999999996</v>
      </c>
      <c r="E20" s="1">
        <f>D20/D18*100</f>
        <v>78.21213907639591</v>
      </c>
      <c r="F20" s="1">
        <f t="shared" si="3"/>
        <v>87.37678852518785</v>
      </c>
      <c r="G20" s="1">
        <f t="shared" si="0"/>
        <v>58.4956845881017</v>
      </c>
      <c r="H20" s="1">
        <f t="shared" si="2"/>
        <v>14298.400000000038</v>
      </c>
      <c r="I20" s="1">
        <f t="shared" si="1"/>
        <v>70223.60000000003</v>
      </c>
    </row>
    <row r="21" spans="1:9" ht="18">
      <c r="A21" s="29" t="s">
        <v>2</v>
      </c>
      <c r="B21" s="49">
        <v>7853.6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11+1.8+42.7+3+47.6+40.1+0.7+2.5+101.4-0.1+82.5+53+0.2+1536.8+83.2+0.7+12.8+1.8+77.1+0.2+37.6+299.6+50.4+17.9+245.6+224.3+1.2+312.9+1.2+314.9+3.5+3.6+128.9+182.5+0.1+23.5+30.3+658.3+3.6+8.8+69.3+15.5+197.3+4.2</f>
        <v>4934</v>
      </c>
      <c r="E21" s="1">
        <f>D21/D18*100</f>
        <v>3.899057556537916</v>
      </c>
      <c r="F21" s="1">
        <f t="shared" si="3"/>
        <v>62.824691861057346</v>
      </c>
      <c r="G21" s="1">
        <f t="shared" si="0"/>
        <v>38.87671966843689</v>
      </c>
      <c r="H21" s="1">
        <f t="shared" si="2"/>
        <v>2919.6000000000004</v>
      </c>
      <c r="I21" s="1">
        <f t="shared" si="1"/>
        <v>7757.4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</f>
        <v>1859.6</v>
      </c>
      <c r="E22" s="1">
        <f>D22/D18*100</f>
        <v>1.469535353088348</v>
      </c>
      <c r="F22" s="1">
        <f t="shared" si="3"/>
        <v>87.11702426684155</v>
      </c>
      <c r="G22" s="1">
        <f t="shared" si="0"/>
        <v>57.160421725632425</v>
      </c>
      <c r="H22" s="1">
        <f t="shared" si="2"/>
        <v>275</v>
      </c>
      <c r="I22" s="1">
        <f t="shared" si="1"/>
        <v>1393.7000000000003</v>
      </c>
    </row>
    <row r="23" spans="1:9" ht="18">
      <c r="A23" s="29" t="s">
        <v>0</v>
      </c>
      <c r="B23" s="49">
        <v>14394.6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96.9+173.9+611.9+463.4+109.9+698.9+114.7+0.2+702.4+1027.2+819.6+1945.5+240.6+329.9+0.1+104.4+1287.1+2.2+0.5+9+338.9+138.1+1558.4-0.2+1154.7+105.4+0.9+293.6+119+115+9.1+124.5+51.3+389.9+0.7+203.6</f>
        <v>13341.2</v>
      </c>
      <c r="E23" s="1">
        <f>D23/D18*100</f>
        <v>10.542786111326235</v>
      </c>
      <c r="F23" s="1">
        <f t="shared" si="3"/>
        <v>92.6819779639587</v>
      </c>
      <c r="G23" s="1">
        <f t="shared" si="0"/>
        <v>52.95345754181518</v>
      </c>
      <c r="H23" s="1">
        <f t="shared" si="2"/>
        <v>1053.3999999999996</v>
      </c>
      <c r="I23" s="1">
        <f t="shared" si="1"/>
        <v>11853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</f>
        <v>773.5</v>
      </c>
      <c r="E24" s="1">
        <f>D24/D18*100</f>
        <v>0.6112527401666149</v>
      </c>
      <c r="F24" s="1">
        <f t="shared" si="3"/>
        <v>85.64942974199977</v>
      </c>
      <c r="G24" s="1">
        <f t="shared" si="0"/>
        <v>50.618415025194686</v>
      </c>
      <c r="H24" s="1">
        <f t="shared" si="2"/>
        <v>129.60000000000002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9355.900000000005</v>
      </c>
      <c r="C25" s="50">
        <f>C18-C20-C21-C22-C23-C24</f>
        <v>14823.900000000018</v>
      </c>
      <c r="D25" s="50">
        <f>D18-D20-D21-D22-D23-D24</f>
        <v>6662.800000000007</v>
      </c>
      <c r="E25" s="1">
        <f>D25/D18*100</f>
        <v>5.265229162484973</v>
      </c>
      <c r="F25" s="1">
        <f t="shared" si="3"/>
        <v>71.21495526886781</v>
      </c>
      <c r="G25" s="1">
        <f t="shared" si="0"/>
        <v>44.94633665904384</v>
      </c>
      <c r="H25" s="1">
        <f t="shared" si="2"/>
        <v>2693.0999999999985</v>
      </c>
      <c r="I25" s="1">
        <f t="shared" si="1"/>
        <v>8161.100000000011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29620.7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</f>
        <v>25962.699999999997</v>
      </c>
      <c r="E33" s="3">
        <f>D33/D144*100</f>
        <v>4.887193984482325</v>
      </c>
      <c r="F33" s="3">
        <f>D33/B33*100</f>
        <v>87.65052817792962</v>
      </c>
      <c r="G33" s="3">
        <f t="shared" si="0"/>
        <v>61.44828679827603</v>
      </c>
      <c r="H33" s="3">
        <f t="shared" si="2"/>
        <v>3658.0000000000036</v>
      </c>
      <c r="I33" s="3">
        <f t="shared" si="1"/>
        <v>16288.599999999999</v>
      </c>
    </row>
    <row r="34" spans="1:9" ht="18">
      <c r="A34" s="29" t="s">
        <v>3</v>
      </c>
      <c r="B34" s="49">
        <v>21012.9</v>
      </c>
      <c r="C34" s="50">
        <v>29626.4</v>
      </c>
      <c r="D34" s="51">
        <f>1216.2+1064.6-0.1+1185.2+1240.8+0.1+1202.8+1206.8+1191.1+1224.7+5.8+1196.2+1414.6+52.8+4003.5+27.3+1811.7+0.1+103.5+404.5+5.7+308.6</f>
        <v>18866.5</v>
      </c>
      <c r="E34" s="1">
        <f>D34/D33*100</f>
        <v>72.66771175571108</v>
      </c>
      <c r="F34" s="1">
        <f t="shared" si="3"/>
        <v>89.78532234960429</v>
      </c>
      <c r="G34" s="1">
        <f t="shared" si="0"/>
        <v>63.68137877028596</v>
      </c>
      <c r="H34" s="1">
        <f t="shared" si="2"/>
        <v>2146.4000000000015</v>
      </c>
      <c r="I34" s="1">
        <f t="shared" si="1"/>
        <v>10759.900000000001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</f>
        <v>1257.1000000000001</v>
      </c>
      <c r="E36" s="1">
        <f>D36/D33*100</f>
        <v>4.8419463306975015</v>
      </c>
      <c r="F36" s="1">
        <f t="shared" si="3"/>
        <v>76.76009037064176</v>
      </c>
      <c r="G36" s="1">
        <f t="shared" si="0"/>
        <v>47.01196709050113</v>
      </c>
      <c r="H36" s="1">
        <f t="shared" si="2"/>
        <v>380.5999999999999</v>
      </c>
      <c r="I36" s="1">
        <f t="shared" si="1"/>
        <v>1416.8999999999999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1.3473174977949136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0.06547855192256584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5472.2999999999965</v>
      </c>
      <c r="E39" s="1">
        <f>D39/D33*100</f>
        <v>21.07754586387393</v>
      </c>
      <c r="F39" s="1">
        <f t="shared" si="3"/>
        <v>84.18146017290708</v>
      </c>
      <c r="G39" s="1">
        <f t="shared" si="0"/>
        <v>58.289128906499656</v>
      </c>
      <c r="H39" s="1">
        <f>B39-D39</f>
        <v>1028.300000000003</v>
      </c>
      <c r="I39" s="1">
        <f t="shared" si="1"/>
        <v>3915.899999999997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</f>
        <v>469.5</v>
      </c>
      <c r="E43" s="3">
        <f>D43/D144*100</f>
        <v>0.08837823399393945</v>
      </c>
      <c r="F43" s="3">
        <f>D43/B43*100</f>
        <v>84.01932712956337</v>
      </c>
      <c r="G43" s="3">
        <f t="shared" si="0"/>
        <v>57.33300769324704</v>
      </c>
      <c r="H43" s="3">
        <f t="shared" si="2"/>
        <v>89.29999999999995</v>
      </c>
      <c r="I43" s="3">
        <f t="shared" si="1"/>
        <v>349.4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4485.1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193+223+8.7+101.1+200.9+9+241+299.2+7.6+43.6+283.1+0.8+48.7+276.1+3.4+2.2+253.5+5+282+1.9+4.8+3.2+261.3+0.5+265.1+0.7+6.9+276.6+1.6+124.9+209.3+1.9+2.9+4.7+268.2</f>
        <v>3916.3999999999996</v>
      </c>
      <c r="E45" s="3">
        <f>D45/D144*100</f>
        <v>0.737219415577986</v>
      </c>
      <c r="F45" s="3">
        <f>D45/B45*100</f>
        <v>87.32023812178099</v>
      </c>
      <c r="G45" s="3">
        <f aca="true" t="shared" si="4" ref="G45:G75">D45/C45*100</f>
        <v>58.03879725544242</v>
      </c>
      <c r="H45" s="3">
        <f>B45-D45</f>
        <v>568.7000000000007</v>
      </c>
      <c r="I45" s="3">
        <f aca="true" t="shared" si="5" ref="I45:I76">C45-D45</f>
        <v>2831.500000000001</v>
      </c>
    </row>
    <row r="46" spans="1:9" ht="18">
      <c r="A46" s="29" t="s">
        <v>3</v>
      </c>
      <c r="B46" s="49">
        <v>3844.9</v>
      </c>
      <c r="C46" s="50">
        <v>5755.9</v>
      </c>
      <c r="D46" s="51">
        <f>193+222.7+1.6+196.4+240.9+0.1+199.7+265.9+214+253.1+238.6+255.9+243.9+273.5+83.6+206+267.9</f>
        <v>3356.8</v>
      </c>
      <c r="E46" s="1">
        <f>D46/D45*100</f>
        <v>85.71136758247371</v>
      </c>
      <c r="F46" s="1">
        <f aca="true" t="shared" si="6" ref="F46:F73">D46/B46*100</f>
        <v>87.30526151525397</v>
      </c>
      <c r="G46" s="1">
        <f t="shared" si="4"/>
        <v>58.31928977223372</v>
      </c>
      <c r="H46" s="1">
        <f aca="true" t="shared" si="7" ref="H46:H73">B46-D46</f>
        <v>488.0999999999999</v>
      </c>
      <c r="I46" s="1">
        <f t="shared" si="5"/>
        <v>2399.0999999999995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0.017873557348585437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</f>
        <v>31.700000000000003</v>
      </c>
      <c r="E48" s="1">
        <f>D48/D45*100</f>
        <v>0.8094168113573691</v>
      </c>
      <c r="F48" s="1">
        <f t="shared" si="6"/>
        <v>80.45685279187819</v>
      </c>
      <c r="G48" s="1">
        <f t="shared" si="4"/>
        <v>52.657807308970106</v>
      </c>
      <c r="H48" s="1">
        <f t="shared" si="7"/>
        <v>7.699999999999996</v>
      </c>
      <c r="I48" s="1">
        <f t="shared" si="5"/>
        <v>28.5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7.741803697273005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223.99999999999955</v>
      </c>
      <c r="E50" s="1">
        <f>D50/D45*100</f>
        <v>5.719538351547328</v>
      </c>
      <c r="F50" s="1">
        <f t="shared" si="6"/>
        <v>79.51721689740835</v>
      </c>
      <c r="G50" s="1">
        <f t="shared" si="4"/>
        <v>57.09915880703518</v>
      </c>
      <c r="H50" s="1">
        <f t="shared" si="7"/>
        <v>57.70000000000073</v>
      </c>
      <c r="I50" s="1">
        <f t="shared" si="5"/>
        <v>168.30000000000143</v>
      </c>
    </row>
    <row r="51" spans="1:9" ht="18.75" thickBot="1">
      <c r="A51" s="28" t="s">
        <v>4</v>
      </c>
      <c r="B51" s="52">
        <v>9491.7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</f>
        <v>8124.700000000003</v>
      </c>
      <c r="E51" s="3">
        <f>D51/D144*100</f>
        <v>1.5293858098627477</v>
      </c>
      <c r="F51" s="3">
        <f>D51/B51*100</f>
        <v>85.59794346639697</v>
      </c>
      <c r="G51" s="3">
        <f t="shared" si="4"/>
        <v>57.18518831337938</v>
      </c>
      <c r="H51" s="3">
        <f>B51-D51</f>
        <v>1366.9999999999982</v>
      </c>
      <c r="I51" s="3">
        <f t="shared" si="5"/>
        <v>6082.999999999998</v>
      </c>
    </row>
    <row r="52" spans="1:9" ht="18">
      <c r="A52" s="29" t="s">
        <v>3</v>
      </c>
      <c r="B52" s="49">
        <v>5755</v>
      </c>
      <c r="C52" s="50">
        <v>8729.1</v>
      </c>
      <c r="D52" s="51">
        <f>260.4+390.2+0.1+271.7+395.7-0.1+282.9+391.4+0.1+7.8+263.9+397.2+272.6+486-0.1+358+766.6-0.1+295.1+13.6+394.1</f>
        <v>5247.1</v>
      </c>
      <c r="E52" s="1">
        <f>D52/D51*100</f>
        <v>64.58207687668465</v>
      </c>
      <c r="F52" s="1">
        <f t="shared" si="6"/>
        <v>91.17463075586447</v>
      </c>
      <c r="G52" s="1">
        <f t="shared" si="4"/>
        <v>60.11043521096104</v>
      </c>
      <c r="H52" s="1">
        <f t="shared" si="7"/>
        <v>507.89999999999964</v>
      </c>
      <c r="I52" s="1">
        <f t="shared" si="5"/>
        <v>3482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1.4905165729196153</v>
      </c>
      <c r="F54" s="1">
        <f t="shared" si="6"/>
        <v>75.64022485946286</v>
      </c>
      <c r="G54" s="1">
        <f t="shared" si="4"/>
        <v>45.92339780053092</v>
      </c>
      <c r="H54" s="1">
        <f t="shared" si="7"/>
        <v>38.99999999999997</v>
      </c>
      <c r="I54" s="1">
        <f t="shared" si="5"/>
        <v>142.59999999999997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5.013108176301894</v>
      </c>
      <c r="F55" s="1">
        <f t="shared" si="6"/>
        <v>94.41353732035238</v>
      </c>
      <c r="G55" s="1">
        <f t="shared" si="4"/>
        <v>57.32582688247715</v>
      </c>
      <c r="H55" s="1">
        <f t="shared" si="7"/>
        <v>24.099999999999852</v>
      </c>
      <c r="I55" s="1">
        <f t="shared" si="5"/>
        <v>303.1999999999999</v>
      </c>
    </row>
    <row r="56" spans="1:9" ht="18.75" thickBot="1">
      <c r="A56" s="29" t="s">
        <v>35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2349.200000000002</v>
      </c>
      <c r="E56" s="1">
        <f>D56/D51*100</f>
        <v>28.91429837409383</v>
      </c>
      <c r="F56" s="1">
        <f t="shared" si="6"/>
        <v>74.6915935393616</v>
      </c>
      <c r="G56" s="1">
        <f t="shared" si="4"/>
        <v>52.279959942138674</v>
      </c>
      <c r="H56" s="1">
        <f t="shared" si="7"/>
        <v>795.9999999999986</v>
      </c>
      <c r="I56" s="1">
        <f>C56-D56</f>
        <v>2144.299999999999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3866.6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36.1+65.6+6.5+0.4+1.3+60.3+3+39.2+0.1+14.1+69.1+5.2-0.1+1.8+81+43+6.1+66+42.4+63.1+71.4+46.8+10.3+27.4+2.3+82.5+2.8+0.1+44.9+0.6+7.5+171.3-0.1+367.2+95.8+11.5+311.3+2+93.8+64.9+129.4</f>
        <v>2147.8999999999996</v>
      </c>
      <c r="E58" s="3">
        <f>D58/D144*100</f>
        <v>0.4043186555816454</v>
      </c>
      <c r="F58" s="3">
        <f>D58/B58*100</f>
        <v>55.55009569130501</v>
      </c>
      <c r="G58" s="3">
        <f t="shared" si="4"/>
        <v>38.87601809954751</v>
      </c>
      <c r="H58" s="3">
        <f>B58-D58</f>
        <v>1718.7000000000003</v>
      </c>
      <c r="I58" s="3">
        <f t="shared" si="5"/>
        <v>3377.1000000000004</v>
      </c>
    </row>
    <row r="59" spans="1:9" ht="18">
      <c r="A59" s="29" t="s">
        <v>3</v>
      </c>
      <c r="B59" s="49">
        <v>955.7</v>
      </c>
      <c r="C59" s="50">
        <v>1426.1</v>
      </c>
      <c r="D59" s="51">
        <f>36.1+65.6+39.2+69.1+1.8+43+66+41.2+71.4+46.8+1.2+82.5+0.1+44.9+89.3+53.8+64.9</f>
        <v>816.8999999999999</v>
      </c>
      <c r="E59" s="1">
        <f>D59/D58*100</f>
        <v>38.0324968573956</v>
      </c>
      <c r="F59" s="1">
        <f t="shared" si="6"/>
        <v>85.47661400020925</v>
      </c>
      <c r="G59" s="1">
        <f t="shared" si="4"/>
        <v>57.28209802959119</v>
      </c>
      <c r="H59" s="1">
        <f t="shared" si="7"/>
        <v>138.80000000000018</v>
      </c>
      <c r="I59" s="1">
        <f t="shared" si="5"/>
        <v>609.2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</f>
        <v>183.60000000000002</v>
      </c>
      <c r="E60" s="1">
        <f>D60/D58*100</f>
        <v>8.547883979701105</v>
      </c>
      <c r="F60" s="1">
        <f>D60/B60*100</f>
        <v>61.22040680226743</v>
      </c>
      <c r="G60" s="1">
        <f t="shared" si="4"/>
        <v>61.22040680226743</v>
      </c>
      <c r="H60" s="1">
        <f t="shared" si="7"/>
        <v>116.29999999999995</v>
      </c>
      <c r="I60" s="1">
        <f t="shared" si="5"/>
        <v>116.29999999999995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</f>
        <v>240.60000000000002</v>
      </c>
      <c r="E61" s="1">
        <f>D61/D58*100</f>
        <v>11.201638810000468</v>
      </c>
      <c r="F61" s="1">
        <f t="shared" si="6"/>
        <v>82.59526261585994</v>
      </c>
      <c r="G61" s="1">
        <f t="shared" si="4"/>
        <v>51.76419965576592</v>
      </c>
      <c r="H61" s="1">
        <f t="shared" si="7"/>
        <v>50.69999999999999</v>
      </c>
      <c r="I61" s="1">
        <f t="shared" si="5"/>
        <v>224.2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367.2+308.5+129.4</f>
        <v>805.1</v>
      </c>
      <c r="E62" s="1">
        <f>D62/D58*100</f>
        <v>37.483123050421355</v>
      </c>
      <c r="F62" s="1">
        <f>D62/B62*100</f>
        <v>37.81765230870403</v>
      </c>
      <c r="G62" s="1">
        <f t="shared" si="4"/>
        <v>25.731087602671863</v>
      </c>
      <c r="H62" s="1">
        <f t="shared" si="7"/>
        <v>1323.8000000000002</v>
      </c>
      <c r="I62" s="1">
        <f t="shared" si="5"/>
        <v>2323.8</v>
      </c>
    </row>
    <row r="63" spans="1:9" ht="18.75" thickBot="1">
      <c r="A63" s="29" t="s">
        <v>35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101.69999999999959</v>
      </c>
      <c r="E63" s="1">
        <f>D63/D58*100</f>
        <v>4.734857302481475</v>
      </c>
      <c r="F63" s="1">
        <f t="shared" si="6"/>
        <v>53.30188679245279</v>
      </c>
      <c r="G63" s="1">
        <f t="shared" si="4"/>
        <v>49.5372625426205</v>
      </c>
      <c r="H63" s="1">
        <f t="shared" si="7"/>
        <v>89.0999999999998</v>
      </c>
      <c r="I63" s="1">
        <f t="shared" si="5"/>
        <v>103.5999999999998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327.8</v>
      </c>
      <c r="C68" s="53">
        <f>C69+C70</f>
        <v>416.6</v>
      </c>
      <c r="D68" s="54">
        <f>SUM(D69:D70)</f>
        <v>243.29999999999998</v>
      </c>
      <c r="E68" s="42">
        <f>D68/D144*100</f>
        <v>0.045798560874814626</v>
      </c>
      <c r="F68" s="111">
        <f>D68/B68*100</f>
        <v>74.22208663819401</v>
      </c>
      <c r="G68" s="3">
        <f t="shared" si="4"/>
        <v>58.4013442150744</v>
      </c>
      <c r="H68" s="3">
        <f>B68-D68</f>
        <v>84.50000000000003</v>
      </c>
      <c r="I68" s="3">
        <f t="shared" si="5"/>
        <v>173.30000000000004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v>88</v>
      </c>
      <c r="C70" s="50">
        <f>242.8-42.9-28.6</f>
        <v>171.3</v>
      </c>
      <c r="D70" s="51">
        <f>7.4+0.2</f>
        <v>7.6000000000000005</v>
      </c>
      <c r="E70" s="1">
        <f>D70/D69*100</f>
        <v>3.224437844717862</v>
      </c>
      <c r="F70" s="1">
        <f t="shared" si="6"/>
        <v>8.636363636363637</v>
      </c>
      <c r="G70" s="1">
        <f t="shared" si="4"/>
        <v>4.436660828955049</v>
      </c>
      <c r="H70" s="1">
        <f t="shared" si="7"/>
        <v>80.4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</f>
        <v>32825.9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</f>
        <v>27233.5</v>
      </c>
      <c r="E89" s="3">
        <f>D89/D144*100</f>
        <v>5.126408169273589</v>
      </c>
      <c r="F89" s="3">
        <f aca="true" t="shared" si="10" ref="F89:F95">D89/B89*100</f>
        <v>82.96345263953158</v>
      </c>
      <c r="G89" s="3">
        <f t="shared" si="8"/>
        <v>55.83942129662853</v>
      </c>
      <c r="H89" s="3">
        <f aca="true" t="shared" si="11" ref="H89:H95">B89-D89</f>
        <v>5592.4000000000015</v>
      </c>
      <c r="I89" s="3">
        <f t="shared" si="9"/>
        <v>21537.6</v>
      </c>
    </row>
    <row r="90" spans="1:9" ht="18">
      <c r="A90" s="29" t="s">
        <v>3</v>
      </c>
      <c r="B90" s="49">
        <v>26794.3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</f>
        <v>23401.900000000005</v>
      </c>
      <c r="E90" s="1">
        <f>D90/D89*100</f>
        <v>85.93056346044395</v>
      </c>
      <c r="F90" s="1">
        <f t="shared" si="10"/>
        <v>87.33909824104383</v>
      </c>
      <c r="G90" s="1">
        <f t="shared" si="8"/>
        <v>59.039053433573855</v>
      </c>
      <c r="H90" s="1">
        <f t="shared" si="11"/>
        <v>3392.399999999994</v>
      </c>
      <c r="I90" s="1">
        <f t="shared" si="9"/>
        <v>16236.099999999995</v>
      </c>
    </row>
    <row r="91" spans="1:9" ht="18">
      <c r="A91" s="29" t="s">
        <v>33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</f>
        <v>995.1999999999999</v>
      </c>
      <c r="E91" s="1">
        <f>D91/D89*100</f>
        <v>3.65432280096205</v>
      </c>
      <c r="F91" s="1">
        <f t="shared" si="10"/>
        <v>68.76252331928418</v>
      </c>
      <c r="G91" s="1">
        <f t="shared" si="8"/>
        <v>38.647042833288026</v>
      </c>
      <c r="H91" s="1">
        <f t="shared" si="11"/>
        <v>452.1</v>
      </c>
      <c r="I91" s="1">
        <f t="shared" si="9"/>
        <v>1579.9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2836.399999999995</v>
      </c>
      <c r="E93" s="1">
        <f>D93/D89*100</f>
        <v>10.415113738593993</v>
      </c>
      <c r="F93" s="1">
        <f t="shared" si="10"/>
        <v>61.87204153305835</v>
      </c>
      <c r="G93" s="1">
        <f>D93/C93*100</f>
        <v>43.25099115584013</v>
      </c>
      <c r="H93" s="1">
        <f t="shared" si="11"/>
        <v>1747.900000000007</v>
      </c>
      <c r="I93" s="1">
        <f>C93-D93</f>
        <v>3721.600000000003</v>
      </c>
    </row>
    <row r="94" spans="1:9" ht="18.75">
      <c r="A94" s="122" t="s">
        <v>12</v>
      </c>
      <c r="B94" s="127">
        <v>36444.6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</f>
        <v>34154.100000000006</v>
      </c>
      <c r="E94" s="121">
        <f>D94/D144*100</f>
        <v>6.429135338982765</v>
      </c>
      <c r="F94" s="125">
        <f t="shared" si="10"/>
        <v>93.71511828912928</v>
      </c>
      <c r="G94" s="120">
        <f>D94/C94*100</f>
        <v>67.58062697004054</v>
      </c>
      <c r="H94" s="126">
        <f t="shared" si="11"/>
        <v>2290.4999999999927</v>
      </c>
      <c r="I94" s="121">
        <f>C94-D94</f>
        <v>16384.199999999997</v>
      </c>
    </row>
    <row r="95" spans="1:9" ht="18.75" thickBot="1">
      <c r="A95" s="123" t="s">
        <v>110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</f>
        <v>2354.4</v>
      </c>
      <c r="E95" s="133">
        <f>D95/D94*100</f>
        <v>6.893462278320904</v>
      </c>
      <c r="F95" s="134">
        <f t="shared" si="10"/>
        <v>72.82400247448192</v>
      </c>
      <c r="G95" s="135">
        <f>D95/C95*100</f>
        <v>48.16004254709841</v>
      </c>
      <c r="H95" s="124">
        <f t="shared" si="11"/>
        <v>878.5999999999999</v>
      </c>
      <c r="I95" s="96">
        <f>C95-D95</f>
        <v>2534.2999999999997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6391.6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</f>
        <v>3610.3999999999996</v>
      </c>
      <c r="E101" s="25">
        <f>D101/D144*100</f>
        <v>0.679618266265642</v>
      </c>
      <c r="F101" s="25">
        <f>D101/B101*100</f>
        <v>56.48663871331121</v>
      </c>
      <c r="G101" s="25">
        <f aca="true" t="shared" si="12" ref="G101:G142">D101/C101*100</f>
        <v>34.72339770716319</v>
      </c>
      <c r="H101" s="25">
        <f aca="true" t="shared" si="13" ref="H101:H106">B101-D101</f>
        <v>2781.2000000000007</v>
      </c>
      <c r="I101" s="25">
        <f aca="true" t="shared" si="14" ref="I101:I142">C101-D101</f>
        <v>6787.200000000001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5759.8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</f>
        <v>3254.9</v>
      </c>
      <c r="E103" s="1">
        <f>D103/D101*100</f>
        <v>90.15344560159541</v>
      </c>
      <c r="F103" s="1">
        <f aca="true" t="shared" si="15" ref="F103:F142">D103/B103*100</f>
        <v>56.510642730650375</v>
      </c>
      <c r="G103" s="1">
        <f t="shared" si="12"/>
        <v>34.739313730722024</v>
      </c>
      <c r="H103" s="1">
        <f t="shared" si="13"/>
        <v>2504.9</v>
      </c>
      <c r="I103" s="1">
        <f t="shared" si="14"/>
        <v>6114.6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631.8000000000002</v>
      </c>
      <c r="C105" s="100">
        <f>C101-C102-C103</f>
        <v>1028.1000000000004</v>
      </c>
      <c r="D105" s="100">
        <f>D101-D102-D103</f>
        <v>355.49999999999955</v>
      </c>
      <c r="E105" s="96">
        <f>D105/D101*100</f>
        <v>9.846554398404598</v>
      </c>
      <c r="F105" s="96">
        <f t="shared" si="15"/>
        <v>56.26780626780617</v>
      </c>
      <c r="G105" s="96">
        <f t="shared" si="12"/>
        <v>34.57834840968771</v>
      </c>
      <c r="H105" s="96">
        <f>B105-D105</f>
        <v>276.30000000000064</v>
      </c>
      <c r="I105" s="96">
        <f t="shared" si="14"/>
        <v>672.6000000000008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110633.89999999998</v>
      </c>
      <c r="C106" s="93">
        <f>SUM(C107:C141)-C114-C118+C142-C134-C135-C108-C111-C121-C122-C132</f>
        <v>149819.9</v>
      </c>
      <c r="D106" s="93">
        <f>SUM(D107:D141)-D114-D118+D142-D134-D135-D108-D111-D121-D122-D132</f>
        <v>92267.29999999999</v>
      </c>
      <c r="E106" s="94">
        <f>D106/D144*100</f>
        <v>17.368308901787024</v>
      </c>
      <c r="F106" s="94">
        <f>D106/B106*100</f>
        <v>83.39875933145267</v>
      </c>
      <c r="G106" s="94">
        <f t="shared" si="12"/>
        <v>61.585476962673184</v>
      </c>
      <c r="H106" s="94">
        <f t="shared" si="13"/>
        <v>18366.59999999999</v>
      </c>
      <c r="I106" s="94">
        <f t="shared" si="14"/>
        <v>57552.600000000006</v>
      </c>
    </row>
    <row r="107" spans="1:9" ht="37.5">
      <c r="A107" s="34" t="s">
        <v>67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</f>
        <v>704.5000000000001</v>
      </c>
      <c r="E107" s="6">
        <f>D107/D106*100</f>
        <v>0.7635424467823381</v>
      </c>
      <c r="F107" s="6">
        <f t="shared" si="15"/>
        <v>57.83597405795913</v>
      </c>
      <c r="G107" s="6">
        <f t="shared" si="12"/>
        <v>39.14323813757085</v>
      </c>
      <c r="H107" s="6">
        <f aca="true" t="shared" si="16" ref="H107:H142">B107-D107</f>
        <v>513.5999999999998</v>
      </c>
      <c r="I107" s="6">
        <f t="shared" si="14"/>
        <v>1095.2999999999997</v>
      </c>
    </row>
    <row r="108" spans="1:9" ht="18">
      <c r="A108" s="29" t="s">
        <v>33</v>
      </c>
      <c r="B108" s="81">
        <v>498.1</v>
      </c>
      <c r="C108" s="51">
        <v>823.7</v>
      </c>
      <c r="D108" s="82">
        <f>96.8+90.7+64.1+48.5+58.1+15.9+13.5</f>
        <v>387.6</v>
      </c>
      <c r="E108" s="1"/>
      <c r="F108" s="1">
        <f t="shared" si="15"/>
        <v>77.81569965870307</v>
      </c>
      <c r="G108" s="1">
        <f t="shared" si="12"/>
        <v>47.055966978268785</v>
      </c>
      <c r="H108" s="1">
        <f t="shared" si="16"/>
        <v>110.5</v>
      </c>
      <c r="I108" s="1">
        <f t="shared" si="14"/>
        <v>436.1</v>
      </c>
    </row>
    <row r="109" spans="1:9" ht="34.5" customHeight="1">
      <c r="A109" s="17" t="s">
        <v>100</v>
      </c>
      <c r="B109" s="80">
        <v>618</v>
      </c>
      <c r="C109" s="68">
        <v>903.8</v>
      </c>
      <c r="D109" s="79">
        <f>20.7+31.6+0.1+27.7-0.1+31.4+0.1+10.6+34.1+43.9</f>
        <v>200.1</v>
      </c>
      <c r="E109" s="6">
        <f>D109/D106*100</f>
        <v>0.21686989865315232</v>
      </c>
      <c r="F109" s="6">
        <f>D109/B109*100</f>
        <v>32.37864077669903</v>
      </c>
      <c r="G109" s="6">
        <f t="shared" si="12"/>
        <v>22.139853949988936</v>
      </c>
      <c r="H109" s="6">
        <f t="shared" si="16"/>
        <v>417.9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0.026878428218881447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0.04150983067674031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47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</f>
        <v>793.8000000000002</v>
      </c>
      <c r="E113" s="6">
        <f>D113/D106*100</f>
        <v>0.8603264645221008</v>
      </c>
      <c r="F113" s="6">
        <f t="shared" si="15"/>
        <v>77.07544421788525</v>
      </c>
      <c r="G113" s="6">
        <f t="shared" si="12"/>
        <v>51.79771615008158</v>
      </c>
      <c r="H113" s="6">
        <f t="shared" si="16"/>
        <v>236.0999999999999</v>
      </c>
      <c r="I113" s="6">
        <f t="shared" si="14"/>
        <v>738.6999999999998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0.03901707322095694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0.06405302853773764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0.15899457337539957</v>
      </c>
      <c r="F117" s="6">
        <f t="shared" si="15"/>
        <v>95.25974025974027</v>
      </c>
      <c r="G117" s="6">
        <f t="shared" si="12"/>
        <v>71.77103718199609</v>
      </c>
      <c r="H117" s="6">
        <f t="shared" si="16"/>
        <v>7.299999999999983</v>
      </c>
      <c r="I117" s="6">
        <f t="shared" si="14"/>
        <v>57.69999999999999</v>
      </c>
    </row>
    <row r="118" spans="1:9" s="39" customFormat="1" ht="18">
      <c r="A118" s="40" t="s">
        <v>54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0.4316805628863097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0.7970321012969926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1614.1</v>
      </c>
      <c r="C123" s="60">
        <v>2933.8</v>
      </c>
      <c r="D123" s="83">
        <f>21+0.9+174.2+5+11.4+16.5-0.1+809.5+345.2</f>
        <v>1383.6000000000001</v>
      </c>
      <c r="E123" s="19">
        <f>D123/D106*100</f>
        <v>1.499556180792112</v>
      </c>
      <c r="F123" s="6">
        <f t="shared" si="15"/>
        <v>85.7195960597237</v>
      </c>
      <c r="G123" s="6">
        <f t="shared" si="12"/>
        <v>47.16067898288909</v>
      </c>
      <c r="H123" s="6">
        <f t="shared" si="16"/>
        <v>230.49999999999977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0.1407866058722863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0.0021676151789420525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743.3</v>
      </c>
      <c r="C127" s="60">
        <f>101.4+27.9+634</f>
        <v>763.3</v>
      </c>
      <c r="D127" s="83">
        <f>3+3+4.9+21.9-0.1+12.2+1.6+6.9+7.8+0.7+8.4+2.4+5+2.4+0.1+5.6+2.4+0.1+5+2.4</f>
        <v>95.7</v>
      </c>
      <c r="E127" s="19">
        <f>D127/D106*100</f>
        <v>0.1037203863123772</v>
      </c>
      <c r="F127" s="6">
        <f t="shared" si="15"/>
        <v>12.875016816897618</v>
      </c>
      <c r="G127" s="6">
        <f t="shared" si="12"/>
        <v>12.53766540023582</v>
      </c>
      <c r="H127" s="6">
        <f t="shared" si="16"/>
        <v>647.5999999999999</v>
      </c>
      <c r="I127" s="6">
        <f t="shared" si="14"/>
        <v>667.5999999999999</v>
      </c>
    </row>
    <row r="128" spans="1:9" s="2" customFormat="1" ht="18.75">
      <c r="A128" s="17" t="s">
        <v>72</v>
      </c>
      <c r="B128" s="80">
        <v>500.3</v>
      </c>
      <c r="C128" s="60">
        <v>650</v>
      </c>
      <c r="D128" s="83">
        <f>8.7+23.6+6.2+5.1+38.5+4.6+4.8+8.6+12.9+2.8+0.1+16.3+3+2.5+6.2-0.2+39.7+9.9+9.5+37.2+8.4+10.6</f>
        <v>259</v>
      </c>
      <c r="E128" s="19">
        <f>D128/D106*100</f>
        <v>0.2807061656729958</v>
      </c>
      <c r="F128" s="6">
        <f t="shared" si="15"/>
        <v>51.76893863681791</v>
      </c>
      <c r="G128" s="6">
        <f t="shared" si="12"/>
        <v>39.84615384615385</v>
      </c>
      <c r="H128" s="6">
        <f t="shared" si="16"/>
        <v>241.3</v>
      </c>
      <c r="I128" s="6">
        <f t="shared" si="14"/>
        <v>391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0.03815002714938012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59.9+7.6+10.7+6.3+5.3+38.1+4+0.1+1.7+3.6+39.2+1.5</f>
        <v>178</v>
      </c>
      <c r="E131" s="19">
        <f>D131/D106*100</f>
        <v>0.19291775092584268</v>
      </c>
      <c r="F131" s="6">
        <f t="shared" si="15"/>
        <v>67.14447378347793</v>
      </c>
      <c r="G131" s="6">
        <f>D131/C131*100</f>
        <v>67.14447378347793</v>
      </c>
      <c r="H131" s="6">
        <f t="shared" si="16"/>
        <v>87.10000000000002</v>
      </c>
      <c r="I131" s="6">
        <f t="shared" si="14"/>
        <v>87.10000000000002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>
        <f>D132/D131*100</f>
        <v>30.89887640449438</v>
      </c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</f>
        <v>574.5</v>
      </c>
      <c r="E133" s="19">
        <f>D133/D106*100</f>
        <v>0.6226474601511045</v>
      </c>
      <c r="F133" s="6">
        <f t="shared" si="15"/>
        <v>87.72331653687586</v>
      </c>
      <c r="G133" s="6">
        <f t="shared" si="12"/>
        <v>58.283453383382366</v>
      </c>
      <c r="H133" s="6">
        <f t="shared" si="16"/>
        <v>80.39999999999998</v>
      </c>
      <c r="I133" s="6">
        <f t="shared" si="14"/>
        <v>411.19999999999993</v>
      </c>
    </row>
    <row r="134" spans="1:9" s="39" customFormat="1" ht="18">
      <c r="A134" s="40" t="s">
        <v>54</v>
      </c>
      <c r="B134" s="81">
        <v>570.3</v>
      </c>
      <c r="C134" s="51">
        <v>848.7</v>
      </c>
      <c r="D134" s="82">
        <f>21.9+39.7+0.1+6.1+19+41-0.1+21.3+43.3+8.5+32.3+32.1+41.5+4.2+33.1+25.6+47+0.1+25.6+53.3</f>
        <v>495.60000000000014</v>
      </c>
      <c r="E134" s="1">
        <f>D134/D133*100</f>
        <v>86.26631853785904</v>
      </c>
      <c r="F134" s="1">
        <f aca="true" t="shared" si="17" ref="F134:F141">D134/B134*100</f>
        <v>86.90163072067337</v>
      </c>
      <c r="G134" s="1">
        <f t="shared" si="12"/>
        <v>58.39519264757867</v>
      </c>
      <c r="H134" s="1">
        <f t="shared" si="16"/>
        <v>74.69999999999982</v>
      </c>
      <c r="I134" s="1">
        <f t="shared" si="14"/>
        <v>353.0999999999999</v>
      </c>
    </row>
    <row r="135" spans="1:9" s="39" customFormat="1" ht="18">
      <c r="A135" s="29" t="s">
        <v>33</v>
      </c>
      <c r="B135" s="81">
        <v>22.1</v>
      </c>
      <c r="C135" s="51">
        <v>26.3</v>
      </c>
      <c r="D135" s="82">
        <f>7+6+0.2+7.1+0.1+0.4+0.3+0.1+0.3</f>
        <v>21.5</v>
      </c>
      <c r="E135" s="1">
        <f>D135/D133*100</f>
        <v>3.742384682332463</v>
      </c>
      <c r="F135" s="1">
        <f t="shared" si="17"/>
        <v>97.28506787330316</v>
      </c>
      <c r="G135" s="1">
        <f>D135/C135*100</f>
        <v>81.74904942965779</v>
      </c>
      <c r="H135" s="1">
        <f t="shared" si="16"/>
        <v>0.6000000000000014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0.21676151789420525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2550</v>
      </c>
      <c r="C137" s="60">
        <f>6500-2076-424</f>
        <v>4000</v>
      </c>
      <c r="D137" s="83">
        <f>241.3+64.6+48.1+278.9</f>
        <v>632.9</v>
      </c>
      <c r="E137" s="19">
        <f>D137/D106*100</f>
        <v>0.6859418233762125</v>
      </c>
      <c r="F137" s="112">
        <f t="shared" si="17"/>
        <v>24.819607843137252</v>
      </c>
      <c r="G137" s="6">
        <f t="shared" si="12"/>
        <v>15.8225</v>
      </c>
      <c r="H137" s="6">
        <f t="shared" si="16"/>
        <v>1917.1</v>
      </c>
      <c r="I137" s="6">
        <f t="shared" si="14"/>
        <v>3367.1</v>
      </c>
    </row>
    <row r="138" spans="1:9" s="2" customFormat="1" ht="18.75">
      <c r="A138" s="23" t="s">
        <v>114</v>
      </c>
      <c r="B138" s="80">
        <v>3774.8</v>
      </c>
      <c r="C138" s="60">
        <f>6082.6-959.5</f>
        <v>5123.1</v>
      </c>
      <c r="D138" s="83">
        <f>626.1+43.8+40.3+236+112.9+11.4-0.1+68.6+570.3+22.4+44.4+39.9+585.7+199.1+14+103.1+2.3+286.9</f>
        <v>3007.1000000000004</v>
      </c>
      <c r="E138" s="19">
        <f>D138/D106*100</f>
        <v>3.259117802298323</v>
      </c>
      <c r="F138" s="112">
        <f t="shared" si="17"/>
        <v>79.66249867542652</v>
      </c>
      <c r="G138" s="6">
        <f t="shared" si="12"/>
        <v>58.69688274677441</v>
      </c>
      <c r="H138" s="6">
        <f t="shared" si="16"/>
        <v>767.6999999999998</v>
      </c>
      <c r="I138" s="6">
        <f t="shared" si="14"/>
        <v>2116</v>
      </c>
    </row>
    <row r="139" spans="1:9" s="2" customFormat="1" ht="18.75">
      <c r="A139" s="17" t="s">
        <v>27</v>
      </c>
      <c r="B139" s="80">
        <f>4188+2094</f>
        <v>6282</v>
      </c>
      <c r="C139" s="60">
        <v>8376</v>
      </c>
      <c r="D139" s="83">
        <f>2094+2094</f>
        <v>4188</v>
      </c>
      <c r="E139" s="19">
        <f>D139/D106*100</f>
        <v>4.538986184704657</v>
      </c>
      <c r="F139" s="112">
        <f t="shared" si="17"/>
        <v>66.66666666666666</v>
      </c>
      <c r="G139" s="6">
        <f t="shared" si="12"/>
        <v>50</v>
      </c>
      <c r="H139" s="6">
        <f t="shared" si="16"/>
        <v>2094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0.5833052446533064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72594.9</v>
      </c>
      <c r="C141" s="60">
        <f>91632.1+2530-27+23.1+959.5</f>
        <v>95117.70000000001</v>
      </c>
      <c r="D141" s="83">
        <f>500.9+20883.8+13804+7506.8+2189.4+1247.6+18786.6</f>
        <v>64919.1</v>
      </c>
      <c r="E141" s="19">
        <f>D141/D106*100</f>
        <v>70.35981328162849</v>
      </c>
      <c r="F141" s="6">
        <f t="shared" si="17"/>
        <v>89.42652996284863</v>
      </c>
      <c r="G141" s="6">
        <f t="shared" si="12"/>
        <v>68.25133492504548</v>
      </c>
      <c r="H141" s="6">
        <f t="shared" si="16"/>
        <v>7675.799999999996</v>
      </c>
      <c r="I141" s="6">
        <f t="shared" si="14"/>
        <v>30198.600000000013</v>
      </c>
      <c r="K141" s="103"/>
      <c r="L141" s="45"/>
    </row>
    <row r="142" spans="1:12" s="2" customFormat="1" ht="18.75">
      <c r="A142" s="17" t="s">
        <v>103</v>
      </c>
      <c r="B142" s="80">
        <f>12987.1+1855.3</f>
        <v>14842.4</v>
      </c>
      <c r="C142" s="60">
        <v>22263.4</v>
      </c>
      <c r="D142" s="83">
        <f>1236.9+618.4+618.4+618.4+618.5+618.4+618.4+618.5+618.4+618.4+618.5+618.4+618.4+618.5+618.4+618.4+618.5+618.4+618.4+618.5</f>
        <v>12987.099999999997</v>
      </c>
      <c r="E142" s="19">
        <f>D142/D106*100</f>
        <v>14.07551754521916</v>
      </c>
      <c r="F142" s="6">
        <f t="shared" si="15"/>
        <v>87.49999999999997</v>
      </c>
      <c r="G142" s="6">
        <f t="shared" si="12"/>
        <v>58.333857362307626</v>
      </c>
      <c r="H142" s="6">
        <f t="shared" si="16"/>
        <v>1855.300000000003</v>
      </c>
      <c r="I142" s="6">
        <f t="shared" si="14"/>
        <v>9276.300000000005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118097.09999999998</v>
      </c>
      <c r="C143" s="84">
        <f>C43+C68+C71+C76+C78+C86+C101+C106+C99+C83+C97</f>
        <v>161942.9</v>
      </c>
      <c r="D143" s="60">
        <f>D43+D68+D71+D76+D78+D86+D101+D106+D99+D83+D97</f>
        <v>96590.49999999999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614231.6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531239.4</v>
      </c>
      <c r="E144" s="38">
        <v>100</v>
      </c>
      <c r="F144" s="3">
        <f>D144/B144*100</f>
        <v>86.48845158731659</v>
      </c>
      <c r="G144" s="3">
        <f aca="true" t="shared" si="18" ref="G144:G150">D144/C144*100</f>
        <v>59.278024447470365</v>
      </c>
      <c r="H144" s="3">
        <f aca="true" t="shared" si="19" ref="H144:H150">B144-D144</f>
        <v>82992.19999999995</v>
      </c>
      <c r="I144" s="3">
        <f aca="true" t="shared" si="20" ref="I144:I150">C144-D144</f>
        <v>364943.30000000005</v>
      </c>
      <c r="K144" s="46"/>
      <c r="L144" s="47"/>
    </row>
    <row r="145" spans="1:12" ht="18.75">
      <c r="A145" s="23" t="s">
        <v>5</v>
      </c>
      <c r="B145" s="67">
        <f>B8+B20+B34+B52+B59+B90+B114+B118+B46+B134</f>
        <v>343324.9</v>
      </c>
      <c r="C145" s="67">
        <f>C8+C20+C34+C52+C59+C90+C114+C118+C46+C134</f>
        <v>507335.6</v>
      </c>
      <c r="D145" s="67">
        <f>D8+D20+D34+D52+D59+D90+D114+D118+D46+D134</f>
        <v>308710.89999999997</v>
      </c>
      <c r="E145" s="6">
        <f>D145/D144*100</f>
        <v>58.111446553098276</v>
      </c>
      <c r="F145" s="6">
        <f aca="true" t="shared" si="21" ref="F145:F156">D145/B145*100</f>
        <v>89.91800478205919</v>
      </c>
      <c r="G145" s="6">
        <f t="shared" si="18"/>
        <v>60.849445613514995</v>
      </c>
      <c r="H145" s="6">
        <f t="shared" si="19"/>
        <v>34614.00000000006</v>
      </c>
      <c r="I145" s="18">
        <f t="shared" si="20"/>
        <v>198624.7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66446.9</v>
      </c>
      <c r="C146" s="68">
        <f>C11+C23+C36+C55+C61+C91+C49+C135+C108+C111+C95+C132</f>
        <v>99365.7</v>
      </c>
      <c r="D146" s="68">
        <f>D11+D23+D36+D55+D61+D91+D49+D135+D108+D111+D95+D132</f>
        <v>56192.3</v>
      </c>
      <c r="E146" s="6">
        <f>D146/D144*100</f>
        <v>10.577585171581777</v>
      </c>
      <c r="F146" s="6">
        <f t="shared" si="21"/>
        <v>84.56722586004766</v>
      </c>
      <c r="G146" s="6">
        <f t="shared" si="18"/>
        <v>56.551003012105795</v>
      </c>
      <c r="H146" s="6">
        <f t="shared" si="19"/>
        <v>10254.599999999991</v>
      </c>
      <c r="I146" s="18">
        <f t="shared" si="20"/>
        <v>43173.399999999994</v>
      </c>
      <c r="K146" s="46"/>
      <c r="L146" s="102"/>
    </row>
    <row r="147" spans="1:12" ht="18.75">
      <c r="A147" s="23" t="s">
        <v>1</v>
      </c>
      <c r="B147" s="67">
        <f>B22+B10+B54+B48+B60+B35+B102+B122</f>
        <v>15554.9</v>
      </c>
      <c r="C147" s="67">
        <f>C22+C10+C54+C48+C60+C35+C102+C122</f>
        <v>25986.7</v>
      </c>
      <c r="D147" s="67">
        <f>D22+D10+D54+D48+D60+D35+D102+D122</f>
        <v>12345.8</v>
      </c>
      <c r="E147" s="6">
        <f>D147/D144*100</f>
        <v>2.3239616639880247</v>
      </c>
      <c r="F147" s="6">
        <f t="shared" si="21"/>
        <v>79.36920198779805</v>
      </c>
      <c r="G147" s="6">
        <f t="shared" si="18"/>
        <v>47.50814839898871</v>
      </c>
      <c r="H147" s="6">
        <f t="shared" si="19"/>
        <v>3209.1000000000004</v>
      </c>
      <c r="I147" s="18">
        <f t="shared" si="20"/>
        <v>13640.900000000001</v>
      </c>
      <c r="K147" s="46"/>
      <c r="L147" s="47"/>
    </row>
    <row r="148" spans="1:12" ht="21" customHeight="1">
      <c r="A148" s="23" t="s">
        <v>15</v>
      </c>
      <c r="B148" s="67">
        <f>B12+B24+B103+B62+B38+B92</f>
        <v>9076.2</v>
      </c>
      <c r="C148" s="67">
        <f>C12+C24+C103+C62+C38+C92</f>
        <v>14369.800000000001</v>
      </c>
      <c r="D148" s="67">
        <f>D12+D24+D103+D62+D38+D92</f>
        <v>5035.700000000001</v>
      </c>
      <c r="E148" s="6">
        <f>D148/D144*100</f>
        <v>0.9479153842881384</v>
      </c>
      <c r="F148" s="6">
        <f t="shared" si="21"/>
        <v>55.48247063749147</v>
      </c>
      <c r="G148" s="6">
        <f t="shared" si="18"/>
        <v>35.04363317513118</v>
      </c>
      <c r="H148" s="6">
        <f t="shared" si="19"/>
        <v>4040.5</v>
      </c>
      <c r="I148" s="18">
        <f t="shared" si="20"/>
        <v>9334.1</v>
      </c>
      <c r="K148" s="46"/>
      <c r="L148" s="102"/>
    </row>
    <row r="149" spans="1:12" ht="18.75">
      <c r="A149" s="23" t="s">
        <v>2</v>
      </c>
      <c r="B149" s="67">
        <f>B9+B21+B47+B53+B121</f>
        <v>7949.8</v>
      </c>
      <c r="C149" s="67">
        <f>C9+C21+C47+C53+C121</f>
        <v>12818.7</v>
      </c>
      <c r="D149" s="67">
        <f>D9+D21+D47+D53+D121</f>
        <v>4943.7</v>
      </c>
      <c r="E149" s="6">
        <f>D149/D144*100</f>
        <v>0.9305973916844269</v>
      </c>
      <c r="F149" s="6">
        <f t="shared" si="21"/>
        <v>62.18647009987672</v>
      </c>
      <c r="G149" s="6">
        <f t="shared" si="18"/>
        <v>38.56631327669732</v>
      </c>
      <c r="H149" s="6">
        <f t="shared" si="19"/>
        <v>3006.1000000000004</v>
      </c>
      <c r="I149" s="18">
        <f t="shared" si="20"/>
        <v>7875.000000000001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171878.89999999997</v>
      </c>
      <c r="C150" s="67">
        <f>C144-C145-C146-C147-C148-C149</f>
        <v>236306.20000000007</v>
      </c>
      <c r="D150" s="67">
        <f>D144-D145-D146-D147-D148-D149</f>
        <v>144011.00000000006</v>
      </c>
      <c r="E150" s="6">
        <f>D150/D144*100</f>
        <v>27.10849383535936</v>
      </c>
      <c r="F150" s="6">
        <f t="shared" si="21"/>
        <v>83.78631699411626</v>
      </c>
      <c r="G150" s="43">
        <f t="shared" si="18"/>
        <v>60.94253980640373</v>
      </c>
      <c r="H150" s="6">
        <f t="shared" si="19"/>
        <v>27867.899999999907</v>
      </c>
      <c r="I150" s="6">
        <f t="shared" si="20"/>
        <v>92295.20000000001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16653.2</v>
      </c>
      <c r="C152" s="73">
        <f>3301.9+496+14356.4</f>
        <v>18154.3</v>
      </c>
      <c r="D152" s="73">
        <f>288.1+1522.4+951.8+530.2+8.8+0.5+0.1+495.9+10.6+101+174.6+2.1+509.4+15+8.4+488.4+154.3+94.8+166.1+65.8+286.9+80.4+239.8+10.1+12.9</f>
        <v>6218.4</v>
      </c>
      <c r="E152" s="15"/>
      <c r="F152" s="6">
        <f t="shared" si="21"/>
        <v>37.34057118151466</v>
      </c>
      <c r="G152" s="6">
        <f aca="true" t="shared" si="22" ref="G152:G161">D152/C152*100</f>
        <v>34.253041979035274</v>
      </c>
      <c r="H152" s="6">
        <f>B152-D152</f>
        <v>10434.800000000001</v>
      </c>
      <c r="I152" s="6">
        <f aca="true" t="shared" si="23" ref="I152:I161">C152-D152</f>
        <v>11935.9</v>
      </c>
      <c r="K152" s="46"/>
      <c r="L152" s="46"/>
    </row>
    <row r="153" spans="1:12" ht="18.75">
      <c r="A153" s="23" t="s">
        <v>22</v>
      </c>
      <c r="B153" s="88">
        <f>10210.3+100+280+2027.5</f>
        <v>12617.8</v>
      </c>
      <c r="C153" s="67">
        <f>16860.5</f>
        <v>16860.5</v>
      </c>
      <c r="D153" s="67">
        <f>132.1+649.5+498.6+2.9+146.5+119.3+11.1+935+701.6+2.9+12.3-0.1+18.6</f>
        <v>3230.3</v>
      </c>
      <c r="E153" s="6"/>
      <c r="F153" s="6">
        <f t="shared" si="21"/>
        <v>25.6011349046585</v>
      </c>
      <c r="G153" s="6">
        <f t="shared" si="22"/>
        <v>19.158981050384035</v>
      </c>
      <c r="H153" s="6">
        <f aca="true" t="shared" si="24" ref="H153:H160">B153-D153</f>
        <v>9387.5</v>
      </c>
      <c r="I153" s="6">
        <f t="shared" si="23"/>
        <v>13630.2</v>
      </c>
      <c r="K153" s="46"/>
      <c r="L153" s="46"/>
    </row>
    <row r="154" spans="1:12" ht="18.75">
      <c r="A154" s="23" t="s">
        <v>61</v>
      </c>
      <c r="B154" s="88">
        <f>103951-280+40608.6</f>
        <v>144279.6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</f>
        <v>25334.90000000001</v>
      </c>
      <c r="E154" s="6"/>
      <c r="F154" s="6">
        <f t="shared" si="21"/>
        <v>17.559585693334338</v>
      </c>
      <c r="G154" s="6">
        <f t="shared" si="22"/>
        <v>12.64303629691067</v>
      </c>
      <c r="H154" s="6">
        <f t="shared" si="24"/>
        <v>118944.7</v>
      </c>
      <c r="I154" s="6">
        <f t="shared" si="23"/>
        <v>175051.3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12600.4</v>
      </c>
      <c r="C156" s="67">
        <f>54+13623.4</f>
        <v>13677.4</v>
      </c>
      <c r="D156" s="67">
        <f>5.2+5.1+225.1+114.9+40.2+5.2+4.6+89.9+13.6+4.1</f>
        <v>507.9000000000001</v>
      </c>
      <c r="E156" s="19"/>
      <c r="F156" s="6">
        <f t="shared" si="21"/>
        <v>4.030824418272436</v>
      </c>
      <c r="G156" s="6">
        <f t="shared" si="22"/>
        <v>3.713425066167547</v>
      </c>
      <c r="H156" s="6">
        <f t="shared" si="24"/>
        <v>12092.5</v>
      </c>
      <c r="I156" s="6">
        <f t="shared" si="23"/>
        <v>13169.5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841.5</v>
      </c>
      <c r="C158" s="67">
        <f>1212+158.6</f>
        <v>1370.6</v>
      </c>
      <c r="D158" s="67">
        <f>15.4+25.9+416.9+18.7+17.6</f>
        <v>494.5</v>
      </c>
      <c r="E158" s="19"/>
      <c r="F158" s="6">
        <f>D158/B158*100</f>
        <v>58.76411170528818</v>
      </c>
      <c r="G158" s="6">
        <f t="shared" si="22"/>
        <v>36.079089449875966</v>
      </c>
      <c r="H158" s="6">
        <f t="shared" si="24"/>
        <v>347</v>
      </c>
      <c r="I158" s="6">
        <f t="shared" si="23"/>
        <v>876.0999999999999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98.8+11.3+146.1+110.9-0.1+10.1+85.3+20.5+418+104.6+257.6+46.9+315.7+1.5+1.4+47.1+128.3+440+24.2+62.6+0.1</f>
        <v>2330.8999999999996</v>
      </c>
      <c r="E160" s="24"/>
      <c r="F160" s="6">
        <f>D160/B160*100</f>
        <v>62.67882112509411</v>
      </c>
      <c r="G160" s="6">
        <f t="shared" si="22"/>
        <v>62.67882112509411</v>
      </c>
      <c r="H160" s="6">
        <f t="shared" si="24"/>
        <v>1387.9000000000005</v>
      </c>
      <c r="I160" s="6">
        <f t="shared" si="23"/>
        <v>1387.9000000000005</v>
      </c>
    </row>
    <row r="161" spans="1:9" ht="19.5" thickBot="1">
      <c r="A161" s="14" t="s">
        <v>20</v>
      </c>
      <c r="B161" s="90">
        <f>B144+B152+B156+B157+B153+B160+B159+B154+B158+B155</f>
        <v>805559.9</v>
      </c>
      <c r="C161" s="90">
        <f>C144+C152+C156+C157+C153+C160+C159+C154+C158+C155</f>
        <v>1151167.5000000002</v>
      </c>
      <c r="D161" s="90">
        <f>D144+D152+D156+D157+D153+D160+D159+D154+D158+D155</f>
        <v>569665.7000000002</v>
      </c>
      <c r="E161" s="25"/>
      <c r="F161" s="3">
        <f>D161/B161*100</f>
        <v>70.71673999661604</v>
      </c>
      <c r="G161" s="3">
        <f t="shared" si="22"/>
        <v>49.485908870776846</v>
      </c>
      <c r="H161" s="3">
        <f>B161-D161</f>
        <v>235894.19999999984</v>
      </c>
      <c r="I161" s="3">
        <f t="shared" si="23"/>
        <v>581501.8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531239.4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531239.4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2015-08-03T09:10:01Z</cp:lastPrinted>
  <dcterms:created xsi:type="dcterms:W3CDTF">2000-06-20T04:48:00Z</dcterms:created>
  <dcterms:modified xsi:type="dcterms:W3CDTF">2015-08-04T05:04:40Z</dcterms:modified>
  <cp:category/>
  <cp:version/>
  <cp:contentType/>
  <cp:contentStatus/>
</cp:coreProperties>
</file>